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<sst xmlns="http://schemas.openxmlformats.org/spreadsheetml/2006/main" count="55" uniqueCount="55">
  <si>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Products</t>
  </si>
  <si>
    <r>
      <t>Regular Ceramic</t>
    </r>
    <r>
      <rPr>
        <sz val="10"/>
        <color indexed="8"/>
        <rFont val="Arial"/>
        <family val="2"/>
      </rPr>
      <t xml:space="preserve"> urinal w/ flush-sensor</t>
    </r>
  </si>
  <si>
    <t>Main advantages of URIMAT</t>
  </si>
  <si>
    <t xml:space="preserve">Necessary equipment </t>
  </si>
  <si>
    <t>Quantity of urinals</t>
  </si>
  <si>
    <t>Price per urinal</t>
  </si>
  <si>
    <t>Reduced installation costs</t>
  </si>
  <si>
    <t>Automatic flush controller</t>
  </si>
  <si>
    <t>Reduced maintenance costs</t>
  </si>
  <si>
    <t>Frame</t>
  </si>
  <si>
    <t>Total equipment costs</t>
  </si>
  <si>
    <t>Installation cost</t>
  </si>
  <si>
    <t>Zero water waste</t>
  </si>
  <si>
    <t>Connection to water</t>
  </si>
  <si>
    <t>Zero CO2 emission production</t>
  </si>
  <si>
    <t>Connection to sewer</t>
  </si>
  <si>
    <t>Batteries</t>
  </si>
  <si>
    <t>Installation of Automatic flush control</t>
  </si>
  <si>
    <t>Installation cost per urinal</t>
  </si>
  <si>
    <t>Total installation costs</t>
  </si>
  <si>
    <r>
      <t xml:space="preserve">Urinal uses per day </t>
    </r>
    <r>
      <rPr>
        <b/>
        <u val="single"/>
        <sz val="9"/>
        <color indexed="8"/>
        <rFont val="Arial"/>
        <family val="2"/>
      </rPr>
      <t>(all urinals</t>
    </r>
    <r>
      <rPr>
        <b/>
        <sz val="9"/>
        <color indexed="8"/>
        <rFont val="Arial"/>
        <family val="2"/>
      </rPr>
      <t>)</t>
    </r>
  </si>
  <si>
    <t>Maintenance and repair</t>
  </si>
  <si>
    <t>Gallons per flush</t>
  </si>
  <si>
    <t>Gallons per day</t>
  </si>
  <si>
    <t>Days per month (open)</t>
  </si>
  <si>
    <t>Gallons per month</t>
  </si>
  <si>
    <t>Annual water cost</t>
  </si>
  <si>
    <t>Active Traps per urinal, per year</t>
  </si>
  <si>
    <t>Active Traps cost</t>
  </si>
  <si>
    <t>Total cost for water, maintenance, repair, and cleaning</t>
  </si>
  <si>
    <t>Summary</t>
  </si>
  <si>
    <t>Total cost of equipment</t>
  </si>
  <si>
    <t xml:space="preserve">Total cost of installation </t>
  </si>
  <si>
    <t>Total cost of water, maintenance and repair</t>
  </si>
  <si>
    <t>Currency: ALL</t>
  </si>
  <si>
    <t>Reduced upfront investment</t>
  </si>
  <si>
    <t>75% less maintenance</t>
  </si>
  <si>
    <t>50% less cleaning time</t>
  </si>
  <si>
    <t>Vandalism-resistant (extremly hard to break)</t>
  </si>
  <si>
    <t>No leaks, no slippery floor related lawsuits</t>
  </si>
  <si>
    <t>Touchless design, no dangerous viruses</t>
  </si>
  <si>
    <t>Clean and fresh restroom environment</t>
  </si>
  <si>
    <t>Revenues through advertising (make money)</t>
  </si>
  <si>
    <t>Est. General Maintenance cost (repair, cleaning, time, etc.)</t>
  </si>
  <si>
    <t>Projected water savings per year:</t>
  </si>
  <si>
    <t>Projected total savings first (1) year</t>
  </si>
  <si>
    <t>Projected savings after (1) year, yearly</t>
  </si>
  <si>
    <t>Number of users per urinal per day</t>
  </si>
  <si>
    <t>Cost per gallon of water (true cost, estimated)</t>
  </si>
  <si>
    <t>Water and sewage cost per gallon (true cost, estimated)</t>
  </si>
  <si>
    <t xml:space="preserve">Est. Miscellaneous (leak-related wet floor lawsuits, odor issues, lost business) </t>
  </si>
  <si>
    <t>URIMAT urinal</t>
  </si>
  <si>
    <t>URIMAT Cost Benefit Analysis Chart (installation, maintenance, repair, and cleaning) for retrofits</t>
  </si>
  <si>
    <t>Total cost for new installation incl. maintenance</t>
  </si>
  <si>
    <t>Water Rebates from water agencies not included!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</si>
</sst>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09]#,##0.00;[Red]\-[$$-409]#,##0.00"/>
    <numFmt numFmtId="173" formatCode="_-* #,##0.00\ _€_-;\-* #,##0.00\ _€_-;_-* \-??\ _€_-;_-@_-"/>
    <numFmt numFmtId="174" formatCode="[$$-409]#,##0.00;[Red][$$-409]#,##0.00"/>
    <numFmt numFmtId="175" formatCode="0.0"/>
    <numFmt numFmtId="176" formatCode="0.000"/>
    <numFmt numFmtId="177" formatCode="&quot;$&quot;#,##0"/>
    <numFmt numFmtId="178" formatCode="#,##0.0"/>
    <numFmt numFmtId="179" formatCode="[$-409]dddd\,\ mmmm\ dd\,\ yyyy"/>
    <numFmt numFmtId="180" formatCode="[$-409]h:mm:ss\ AM/PM"/>
    <numFmt numFmtId="181" formatCode="&quot;$&quot;#,##0.00"/>
    <numFmt numFmtId="182" formatCode="[$$-409]#,##0.000;[Red]\-[$$-409]#,##0.0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17"/>
      <name val="Calibri"/>
      <family val="0"/>
    </font>
    <font>
      <b/>
      <sz val="18"/>
      <color indexed="17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8000"/>
      <name val="Calibri"/>
      <family val="0"/>
    </font>
    <font>
      <b/>
      <sz val="14"/>
      <color rgb="FF008000"/>
      <name val="Calibri"/>
      <family val="0"/>
    </font>
    <font>
      <b/>
      <sz val="18"/>
      <color rgb="FF0080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8" fillId="0" borderId="12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172" fontId="4" fillId="34" borderId="15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 horizontal="center"/>
    </xf>
    <xf numFmtId="172" fontId="4" fillId="34" borderId="14" xfId="0" applyNumberFormat="1" applyFont="1" applyFill="1" applyBorder="1" applyAlignment="1">
      <alignment horizontal="center"/>
    </xf>
    <xf numFmtId="0" fontId="30" fillId="12" borderId="0" xfId="25" applyNumberFormat="1" applyAlignment="1">
      <alignment/>
    </xf>
    <xf numFmtId="0" fontId="33" fillId="27" borderId="1" xfId="40" applyNumberFormat="1" applyAlignment="1">
      <alignment horizontal="left"/>
    </xf>
    <xf numFmtId="172" fontId="33" fillId="27" borderId="1" xfId="40" applyNumberFormat="1" applyAlignment="1">
      <alignment horizontal="center"/>
    </xf>
    <xf numFmtId="172" fontId="47" fillId="2" borderId="1" xfId="15" applyNumberFormat="1" applyFont="1" applyBorder="1" applyAlignment="1">
      <alignment horizontal="center"/>
    </xf>
    <xf numFmtId="172" fontId="48" fillId="2" borderId="1" xfId="15" applyNumberFormat="1" applyFont="1" applyBorder="1" applyAlignment="1">
      <alignment horizontal="center"/>
    </xf>
    <xf numFmtId="3" fontId="45" fillId="12" borderId="0" xfId="25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0" fontId="4" fillId="35" borderId="17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/>
    </xf>
    <xf numFmtId="0" fontId="4" fillId="35" borderId="19" xfId="0" applyNumberFormat="1" applyFont="1" applyFill="1" applyBorder="1" applyAlignment="1">
      <alignment horizontal="center"/>
    </xf>
    <xf numFmtId="0" fontId="4" fillId="35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6" borderId="22" xfId="0" applyNumberFormat="1" applyFont="1" applyFill="1" applyBorder="1" applyAlignment="1">
      <alignment horizontal="left"/>
    </xf>
    <xf numFmtId="0" fontId="4" fillId="36" borderId="23" xfId="0" applyNumberFormat="1" applyFont="1" applyFill="1" applyBorder="1" applyAlignment="1">
      <alignment horizontal="left"/>
    </xf>
    <xf numFmtId="0" fontId="4" fillId="36" borderId="24" xfId="0" applyNumberFormat="1" applyFont="1" applyFill="1" applyBorder="1" applyAlignment="1">
      <alignment horizontal="left"/>
    </xf>
    <xf numFmtId="0" fontId="2" fillId="36" borderId="25" xfId="0" applyNumberFormat="1" applyFont="1" applyFill="1" applyBorder="1" applyAlignment="1">
      <alignment horizontal="center"/>
    </xf>
    <xf numFmtId="0" fontId="2" fillId="36" borderId="23" xfId="0" applyNumberFormat="1" applyFont="1" applyFill="1" applyBorder="1" applyAlignment="1">
      <alignment horizontal="center"/>
    </xf>
    <xf numFmtId="0" fontId="2" fillId="36" borderId="24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left"/>
    </xf>
    <xf numFmtId="0" fontId="2" fillId="0" borderId="29" xfId="0" applyNumberFormat="1" applyFont="1" applyFill="1" applyBorder="1" applyAlignment="1">
      <alignment horizontal="left"/>
    </xf>
    <xf numFmtId="1" fontId="5" fillId="34" borderId="30" xfId="0" applyNumberFormat="1" applyFont="1" applyFill="1" applyBorder="1" applyAlignment="1">
      <alignment horizontal="center"/>
    </xf>
    <xf numFmtId="1" fontId="5" fillId="34" borderId="28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172" fontId="5" fillId="34" borderId="30" xfId="0" applyNumberFormat="1" applyFont="1" applyFill="1" applyBorder="1" applyAlignment="1">
      <alignment horizontal="center"/>
    </xf>
    <xf numFmtId="172" fontId="5" fillId="34" borderId="28" xfId="0" applyNumberFormat="1" applyFont="1" applyFill="1" applyBorder="1" applyAlignment="1">
      <alignment horizontal="center"/>
    </xf>
    <xf numFmtId="172" fontId="5" fillId="34" borderId="29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172" fontId="1" fillId="0" borderId="31" xfId="0" applyNumberFormat="1" applyFont="1" applyFill="1" applyBorder="1" applyAlignment="1">
      <alignment horizontal="center"/>
    </xf>
    <xf numFmtId="0" fontId="4" fillId="37" borderId="33" xfId="0" applyNumberFormat="1" applyFont="1" applyFill="1" applyBorder="1" applyAlignment="1">
      <alignment horizontal="left"/>
    </xf>
    <xf numFmtId="0" fontId="4" fillId="37" borderId="34" xfId="0" applyNumberFormat="1" applyFont="1" applyFill="1" applyBorder="1" applyAlignment="1">
      <alignment horizontal="left"/>
    </xf>
    <xf numFmtId="0" fontId="4" fillId="37" borderId="35" xfId="0" applyNumberFormat="1" applyFont="1" applyFill="1" applyBorder="1" applyAlignment="1">
      <alignment horizontal="left"/>
    </xf>
    <xf numFmtId="174" fontId="5" fillId="37" borderId="36" xfId="0" applyNumberFormat="1" applyFont="1" applyFill="1" applyBorder="1" applyAlignment="1">
      <alignment horizontal="center"/>
    </xf>
    <xf numFmtId="172" fontId="5" fillId="37" borderId="34" xfId="0" applyNumberFormat="1" applyFont="1" applyFill="1" applyBorder="1" applyAlignment="1">
      <alignment horizontal="center"/>
    </xf>
    <xf numFmtId="172" fontId="5" fillId="37" borderId="35" xfId="0" applyNumberFormat="1" applyFont="1" applyFill="1" applyBorder="1" applyAlignment="1">
      <alignment horizontal="center"/>
    </xf>
    <xf numFmtId="172" fontId="5" fillId="37" borderId="36" xfId="0" applyNumberFormat="1" applyFont="1" applyFill="1" applyBorder="1" applyAlignment="1">
      <alignment horizontal="center"/>
    </xf>
    <xf numFmtId="172" fontId="5" fillId="37" borderId="37" xfId="0" applyNumberFormat="1" applyFont="1" applyFill="1" applyBorder="1" applyAlignment="1">
      <alignment horizontal="center"/>
    </xf>
    <xf numFmtId="0" fontId="1" fillId="36" borderId="25" xfId="0" applyNumberFormat="1" applyFont="1" applyFill="1" applyBorder="1" applyAlignment="1">
      <alignment horizontal="center"/>
    </xf>
    <xf numFmtId="0" fontId="1" fillId="36" borderId="23" xfId="0" applyNumberFormat="1" applyFont="1" applyFill="1" applyBorder="1" applyAlignment="1">
      <alignment horizontal="center"/>
    </xf>
    <xf numFmtId="0" fontId="1" fillId="36" borderId="24" xfId="0" applyNumberFormat="1" applyFont="1" applyFill="1" applyBorder="1" applyAlignment="1">
      <alignment horizontal="center"/>
    </xf>
    <xf numFmtId="0" fontId="1" fillId="36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172" fontId="5" fillId="0" borderId="30" xfId="0" applyNumberFormat="1" applyFon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center"/>
    </xf>
    <xf numFmtId="172" fontId="5" fillId="0" borderId="3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72" fontId="4" fillId="37" borderId="36" xfId="0" applyNumberFormat="1" applyFont="1" applyFill="1" applyBorder="1" applyAlignment="1">
      <alignment horizontal="center"/>
    </xf>
    <xf numFmtId="172" fontId="4" fillId="37" borderId="34" xfId="0" applyNumberFormat="1" applyFont="1" applyFill="1" applyBorder="1" applyAlignment="1">
      <alignment horizontal="center"/>
    </xf>
    <xf numFmtId="172" fontId="4" fillId="37" borderId="35" xfId="0" applyNumberFormat="1" applyFont="1" applyFill="1" applyBorder="1" applyAlignment="1">
      <alignment horizontal="center"/>
    </xf>
    <xf numFmtId="172" fontId="4" fillId="37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3" fontId="2" fillId="36" borderId="25" xfId="0" applyNumberFormat="1" applyFont="1" applyFill="1" applyBorder="1" applyAlignment="1">
      <alignment horizontal="center"/>
    </xf>
    <xf numFmtId="3" fontId="2" fillId="36" borderId="23" xfId="0" applyNumberFormat="1" applyFont="1" applyFill="1" applyBorder="1" applyAlignment="1">
      <alignment horizontal="center"/>
    </xf>
    <xf numFmtId="3" fontId="2" fillId="36" borderId="24" xfId="0" applyNumberFormat="1" applyFont="1" applyFill="1" applyBorder="1" applyAlignment="1">
      <alignment horizontal="center"/>
    </xf>
    <xf numFmtId="3" fontId="2" fillId="36" borderId="26" xfId="0" applyNumberFormat="1" applyFont="1" applyFill="1" applyBorder="1" applyAlignment="1">
      <alignment horizontal="center"/>
    </xf>
    <xf numFmtId="0" fontId="4" fillId="34" borderId="30" xfId="0" applyNumberFormat="1" applyFont="1" applyFill="1" applyBorder="1" applyAlignment="1">
      <alignment horizontal="center"/>
    </xf>
    <xf numFmtId="0" fontId="4" fillId="34" borderId="28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178" fontId="4" fillId="34" borderId="30" xfId="0" applyNumberFormat="1" applyFont="1" applyFill="1" applyBorder="1" applyAlignment="1">
      <alignment horizontal="center"/>
    </xf>
    <xf numFmtId="178" fontId="4" fillId="34" borderId="28" xfId="0" applyNumberFormat="1" applyFont="1" applyFill="1" applyBorder="1" applyAlignment="1">
      <alignment horizontal="center"/>
    </xf>
    <xf numFmtId="178" fontId="4" fillId="34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4" fillId="0" borderId="27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34" borderId="30" xfId="0" applyNumberFormat="1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182" fontId="4" fillId="34" borderId="30" xfId="0" applyNumberFormat="1" applyFont="1" applyFill="1" applyBorder="1" applyAlignment="1">
      <alignment horizontal="center"/>
    </xf>
    <xf numFmtId="182" fontId="4" fillId="34" borderId="28" xfId="0" applyNumberFormat="1" applyFont="1" applyFill="1" applyBorder="1" applyAlignment="1">
      <alignment horizontal="center"/>
    </xf>
    <xf numFmtId="182" fontId="4" fillId="34" borderId="29" xfId="0" applyNumberFormat="1" applyFont="1" applyFill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center"/>
    </xf>
    <xf numFmtId="172" fontId="2" fillId="0" borderId="30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172" fontId="2" fillId="0" borderId="31" xfId="0" applyNumberFormat="1" applyFont="1" applyFill="1" applyBorder="1" applyAlignment="1">
      <alignment horizontal="center"/>
    </xf>
    <xf numFmtId="172" fontId="2" fillId="0" borderId="30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172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72" fontId="4" fillId="34" borderId="30" xfId="0" applyNumberFormat="1" applyFont="1" applyFill="1" applyBorder="1" applyAlignment="1">
      <alignment horizontal="center"/>
    </xf>
    <xf numFmtId="172" fontId="4" fillId="34" borderId="28" xfId="0" applyNumberFormat="1" applyFont="1" applyFill="1" applyBorder="1" applyAlignment="1">
      <alignment horizontal="center"/>
    </xf>
    <xf numFmtId="172" fontId="4" fillId="34" borderId="31" xfId="0" applyNumberFormat="1" applyFont="1" applyFill="1" applyBorder="1" applyAlignment="1">
      <alignment horizontal="center"/>
    </xf>
    <xf numFmtId="0" fontId="8" fillId="0" borderId="27" xfId="0" applyNumberFormat="1" applyFont="1" applyBorder="1" applyAlignment="1">
      <alignment horizontal="left"/>
    </xf>
    <xf numFmtId="0" fontId="8" fillId="0" borderId="28" xfId="0" applyNumberFormat="1" applyFont="1" applyBorder="1" applyAlignment="1">
      <alignment horizontal="left"/>
    </xf>
    <xf numFmtId="0" fontId="8" fillId="0" borderId="29" xfId="0" applyNumberFormat="1" applyFont="1" applyBorder="1" applyAlignment="1">
      <alignment horizontal="left"/>
    </xf>
    <xf numFmtId="172" fontId="4" fillId="34" borderId="29" xfId="0" applyNumberFormat="1" applyFont="1" applyFill="1" applyBorder="1" applyAlignment="1">
      <alignment horizontal="center"/>
    </xf>
    <xf numFmtId="0" fontId="4" fillId="38" borderId="27" xfId="0" applyNumberFormat="1" applyFont="1" applyFill="1" applyBorder="1" applyAlignment="1">
      <alignment horizontal="left"/>
    </xf>
    <xf numFmtId="0" fontId="4" fillId="38" borderId="28" xfId="0" applyNumberFormat="1" applyFont="1" applyFill="1" applyBorder="1" applyAlignment="1">
      <alignment horizontal="left"/>
    </xf>
    <xf numFmtId="0" fontId="4" fillId="38" borderId="29" xfId="0" applyNumberFormat="1" applyFont="1" applyFill="1" applyBorder="1" applyAlignment="1">
      <alignment horizontal="left"/>
    </xf>
    <xf numFmtId="172" fontId="2" fillId="38" borderId="30" xfId="0" applyNumberFormat="1" applyFont="1" applyFill="1" applyBorder="1" applyAlignment="1">
      <alignment horizontal="center"/>
    </xf>
    <xf numFmtId="172" fontId="2" fillId="38" borderId="28" xfId="0" applyNumberFormat="1" applyFont="1" applyFill="1" applyBorder="1" applyAlignment="1">
      <alignment horizontal="center"/>
    </xf>
    <xf numFmtId="172" fontId="2" fillId="38" borderId="29" xfId="0" applyNumberFormat="1" applyFont="1" applyFill="1" applyBorder="1" applyAlignment="1">
      <alignment horizontal="center"/>
    </xf>
    <xf numFmtId="172" fontId="2" fillId="38" borderId="31" xfId="0" applyNumberFormat="1" applyFont="1" applyFill="1" applyBorder="1" applyAlignment="1">
      <alignment horizontal="center"/>
    </xf>
    <xf numFmtId="174" fontId="2" fillId="37" borderId="36" xfId="42" applyNumberFormat="1" applyFont="1" applyFill="1" applyBorder="1" applyAlignment="1" applyProtection="1">
      <alignment horizontal="center"/>
      <protection/>
    </xf>
    <xf numFmtId="174" fontId="2" fillId="37" borderId="34" xfId="42" applyNumberFormat="1" applyFont="1" applyFill="1" applyBorder="1" applyAlignment="1" applyProtection="1">
      <alignment horizontal="center"/>
      <protection/>
    </xf>
    <xf numFmtId="174" fontId="2" fillId="37" borderId="35" xfId="42" applyNumberFormat="1" applyFont="1" applyFill="1" applyBorder="1" applyAlignment="1" applyProtection="1">
      <alignment horizontal="center"/>
      <protection/>
    </xf>
    <xf numFmtId="172" fontId="2" fillId="37" borderId="36" xfId="42" applyNumberFormat="1" applyFont="1" applyFill="1" applyBorder="1" applyAlignment="1" applyProtection="1">
      <alignment horizontal="center" vertical="top"/>
      <protection/>
    </xf>
    <xf numFmtId="172" fontId="2" fillId="37" borderId="34" xfId="42" applyNumberFormat="1" applyFont="1" applyFill="1" applyBorder="1" applyAlignment="1" applyProtection="1">
      <alignment horizontal="center" vertical="top"/>
      <protection/>
    </xf>
    <xf numFmtId="172" fontId="2" fillId="37" borderId="37" xfId="42" applyNumberFormat="1" applyFont="1" applyFill="1" applyBorder="1" applyAlignment="1" applyProtection="1">
      <alignment horizontal="center" vertical="top"/>
      <protection/>
    </xf>
    <xf numFmtId="0" fontId="4" fillId="39" borderId="22" xfId="0" applyNumberFormat="1" applyFont="1" applyFill="1" applyBorder="1" applyAlignment="1">
      <alignment horizontal="center"/>
    </xf>
    <xf numFmtId="0" fontId="4" fillId="39" borderId="23" xfId="0" applyNumberFormat="1" applyFont="1" applyFill="1" applyBorder="1" applyAlignment="1">
      <alignment horizontal="center"/>
    </xf>
    <xf numFmtId="0" fontId="4" fillId="39" borderId="26" xfId="0" applyNumberFormat="1" applyFont="1" applyFill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37" borderId="27" xfId="0" applyNumberFormat="1" applyFont="1" applyFill="1" applyBorder="1" applyAlignment="1">
      <alignment horizontal="left"/>
    </xf>
    <xf numFmtId="0" fontId="4" fillId="37" borderId="28" xfId="0" applyNumberFormat="1" applyFont="1" applyFill="1" applyBorder="1" applyAlignment="1">
      <alignment horizontal="left"/>
    </xf>
    <xf numFmtId="0" fontId="4" fillId="37" borderId="29" xfId="0" applyNumberFormat="1" applyFont="1" applyFill="1" applyBorder="1" applyAlignment="1">
      <alignment horizontal="left"/>
    </xf>
    <xf numFmtId="172" fontId="4" fillId="37" borderId="30" xfId="0" applyNumberFormat="1" applyFont="1" applyFill="1" applyBorder="1" applyAlignment="1">
      <alignment horizontal="center"/>
    </xf>
    <xf numFmtId="172" fontId="4" fillId="37" borderId="28" xfId="0" applyNumberFormat="1" applyFont="1" applyFill="1" applyBorder="1" applyAlignment="1">
      <alignment horizontal="center"/>
    </xf>
    <xf numFmtId="172" fontId="4" fillId="37" borderId="31" xfId="0" applyNumberFormat="1" applyFont="1" applyFill="1" applyBorder="1" applyAlignment="1">
      <alignment horizontal="center"/>
    </xf>
    <xf numFmtId="172" fontId="4" fillId="37" borderId="27" xfId="0" applyNumberFormat="1" applyFont="1" applyFill="1" applyBorder="1" applyAlignment="1">
      <alignment horizontal="center"/>
    </xf>
    <xf numFmtId="0" fontId="33" fillId="27" borderId="1" xfId="40" applyNumberFormat="1" applyAlignment="1">
      <alignment horizontal="left"/>
    </xf>
    <xf numFmtId="172" fontId="33" fillId="27" borderId="1" xfId="40" applyNumberFormat="1" applyAlignment="1">
      <alignment horizontal="center"/>
    </xf>
    <xf numFmtId="172" fontId="49" fillId="6" borderId="1" xfId="19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38100</xdr:rowOff>
    </xdr:from>
    <xdr:to>
      <xdr:col>14</xdr:col>
      <xdr:colOff>704850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38100"/>
          <a:ext cx="28575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31</xdr:row>
      <xdr:rowOff>66675</xdr:rowOff>
    </xdr:from>
    <xdr:to>
      <xdr:col>14</xdr:col>
      <xdr:colOff>628650</xdr:colOff>
      <xdr:row>33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5153025"/>
          <a:ext cx="2124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23</xdr:row>
      <xdr:rowOff>0</xdr:rowOff>
    </xdr:from>
    <xdr:to>
      <xdr:col>15</xdr:col>
      <xdr:colOff>495300</xdr:colOff>
      <xdr:row>27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3790950"/>
          <a:ext cx="3295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125" zoomScaleNormal="125" zoomScalePageLayoutView="0" workbookViewId="0" topLeftCell="A1">
      <selection activeCell="I6" sqref="I6:K6"/>
    </sheetView>
  </sheetViews>
  <sheetFormatPr defaultColWidth="11.421875" defaultRowHeight="15"/>
  <cols>
    <col min="1" max="4" width="11.421875" style="1" customWidth="1"/>
    <col min="5" max="5" width="12.8515625" style="1" customWidth="1"/>
    <col min="6" max="9" width="11.421875" style="1" customWidth="1"/>
    <col min="10" max="10" width="15.28125" style="1" bestFit="1" customWidth="1"/>
    <col min="11" max="16384" width="11.421875" style="1" customWidth="1"/>
  </cols>
  <sheetData>
    <row r="1" spans="1:12" ht="18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 thickBot="1">
      <c r="A4" s="23" t="s">
        <v>0</v>
      </c>
      <c r="B4" s="24"/>
      <c r="C4" s="24"/>
      <c r="D4" s="24"/>
      <c r="E4" s="25"/>
      <c r="F4" s="26" t="s">
        <v>1</v>
      </c>
      <c r="G4" s="24"/>
      <c r="H4" s="25"/>
      <c r="I4" s="26" t="s">
        <v>51</v>
      </c>
      <c r="J4" s="24"/>
      <c r="K4" s="27"/>
      <c r="L4" s="2"/>
      <c r="M4" s="28" t="s">
        <v>2</v>
      </c>
      <c r="N4" s="28"/>
      <c r="O4" s="28"/>
    </row>
    <row r="5" spans="1:15" ht="12.75">
      <c r="A5" s="29" t="s">
        <v>3</v>
      </c>
      <c r="B5" s="30"/>
      <c r="C5" s="30"/>
      <c r="D5" s="30"/>
      <c r="E5" s="31"/>
      <c r="F5" s="32"/>
      <c r="G5" s="33"/>
      <c r="H5" s="34"/>
      <c r="I5" s="32"/>
      <c r="J5" s="33"/>
      <c r="K5" s="35"/>
      <c r="L5" s="2"/>
      <c r="M5" s="36"/>
      <c r="N5" s="37"/>
      <c r="O5" s="38"/>
    </row>
    <row r="6" spans="1:15" ht="12.75">
      <c r="A6" s="39" t="s">
        <v>4</v>
      </c>
      <c r="B6" s="40"/>
      <c r="C6" s="40"/>
      <c r="D6" s="40"/>
      <c r="E6" s="41"/>
      <c r="F6" s="42">
        <v>5</v>
      </c>
      <c r="G6" s="43"/>
      <c r="H6" s="44"/>
      <c r="I6" s="45">
        <f>F6</f>
        <v>5</v>
      </c>
      <c r="J6" s="46"/>
      <c r="K6" s="47"/>
      <c r="L6" s="2"/>
      <c r="M6" s="48" t="s">
        <v>35</v>
      </c>
      <c r="N6" s="48"/>
      <c r="O6" s="48"/>
    </row>
    <row r="7" spans="1:15" ht="12.75">
      <c r="A7" s="39" t="s">
        <v>5</v>
      </c>
      <c r="B7" s="40"/>
      <c r="C7" s="40"/>
      <c r="D7" s="40"/>
      <c r="E7" s="41"/>
      <c r="F7" s="49">
        <v>350</v>
      </c>
      <c r="G7" s="50"/>
      <c r="H7" s="51"/>
      <c r="I7" s="52">
        <v>662.5</v>
      </c>
      <c r="J7" s="53"/>
      <c r="K7" s="54"/>
      <c r="L7" s="2"/>
      <c r="M7" s="48" t="s">
        <v>6</v>
      </c>
      <c r="N7" s="48"/>
      <c r="O7" s="48"/>
    </row>
    <row r="8" spans="1:15" ht="12.75">
      <c r="A8" s="39" t="s">
        <v>7</v>
      </c>
      <c r="B8" s="40"/>
      <c r="C8" s="40"/>
      <c r="D8" s="40"/>
      <c r="E8" s="41"/>
      <c r="F8" s="49">
        <v>400</v>
      </c>
      <c r="G8" s="50"/>
      <c r="H8" s="51"/>
      <c r="I8" s="52">
        <v>0</v>
      </c>
      <c r="J8" s="53"/>
      <c r="K8" s="54"/>
      <c r="L8" s="2"/>
      <c r="M8" s="48" t="s">
        <v>8</v>
      </c>
      <c r="N8" s="48"/>
      <c r="O8" s="48"/>
    </row>
    <row r="9" spans="1:15" ht="12.75">
      <c r="A9" s="39" t="s">
        <v>9</v>
      </c>
      <c r="B9" s="40"/>
      <c r="C9" s="40"/>
      <c r="D9" s="40"/>
      <c r="E9" s="41"/>
      <c r="F9" s="49">
        <v>185</v>
      </c>
      <c r="G9" s="50"/>
      <c r="H9" s="51"/>
      <c r="I9" s="52">
        <v>0</v>
      </c>
      <c r="J9" s="53"/>
      <c r="K9" s="54"/>
      <c r="L9" s="2"/>
      <c r="M9" s="48" t="s">
        <v>39</v>
      </c>
      <c r="N9" s="48"/>
      <c r="O9" s="48"/>
    </row>
    <row r="10" spans="1:15" ht="13.5" thickBot="1">
      <c r="A10" s="55" t="s">
        <v>10</v>
      </c>
      <c r="B10" s="56"/>
      <c r="C10" s="56"/>
      <c r="D10" s="56"/>
      <c r="E10" s="57"/>
      <c r="F10" s="58">
        <f>SUM(F7+F8+F9)*F6</f>
        <v>4675</v>
      </c>
      <c r="G10" s="59"/>
      <c r="H10" s="60"/>
      <c r="I10" s="61">
        <f>SUM(I7:K9)*I6</f>
        <v>3312.5</v>
      </c>
      <c r="J10" s="59"/>
      <c r="K10" s="62"/>
      <c r="L10" s="2"/>
      <c r="M10" s="48" t="s">
        <v>40</v>
      </c>
      <c r="N10" s="48"/>
      <c r="O10" s="48"/>
    </row>
    <row r="11" spans="1:15" ht="12.75">
      <c r="A11" s="29" t="s">
        <v>11</v>
      </c>
      <c r="B11" s="30"/>
      <c r="C11" s="30"/>
      <c r="D11" s="30"/>
      <c r="E11" s="31"/>
      <c r="F11" s="63"/>
      <c r="G11" s="64"/>
      <c r="H11" s="65"/>
      <c r="I11" s="63"/>
      <c r="J11" s="64"/>
      <c r="K11" s="66"/>
      <c r="L11" s="2"/>
      <c r="M11" s="48" t="s">
        <v>12</v>
      </c>
      <c r="N11" s="48"/>
      <c r="O11" s="48"/>
    </row>
    <row r="12" spans="1:15" ht="12.75">
      <c r="A12" s="67" t="s">
        <v>13</v>
      </c>
      <c r="B12" s="68"/>
      <c r="C12" s="68"/>
      <c r="D12" s="68"/>
      <c r="E12" s="69"/>
      <c r="F12" s="49">
        <v>100</v>
      </c>
      <c r="G12" s="50"/>
      <c r="H12" s="51"/>
      <c r="I12" s="70">
        <v>0</v>
      </c>
      <c r="J12" s="71"/>
      <c r="K12" s="72"/>
      <c r="L12" s="2"/>
      <c r="M12" s="48" t="s">
        <v>14</v>
      </c>
      <c r="N12" s="48"/>
      <c r="O12" s="48"/>
    </row>
    <row r="13" spans="1:15" ht="12.75">
      <c r="A13" s="67" t="s">
        <v>15</v>
      </c>
      <c r="B13" s="68"/>
      <c r="C13" s="68"/>
      <c r="D13" s="68"/>
      <c r="E13" s="69"/>
      <c r="F13" s="49">
        <v>50</v>
      </c>
      <c r="G13" s="50"/>
      <c r="H13" s="51"/>
      <c r="I13" s="52">
        <v>0</v>
      </c>
      <c r="J13" s="53"/>
      <c r="K13" s="54"/>
      <c r="L13" s="2"/>
      <c r="M13" s="48" t="s">
        <v>41</v>
      </c>
      <c r="N13" s="48"/>
      <c r="O13" s="48"/>
    </row>
    <row r="14" spans="1:15" ht="12.75">
      <c r="A14" s="67" t="s">
        <v>16</v>
      </c>
      <c r="B14" s="68"/>
      <c r="C14" s="68"/>
      <c r="D14" s="68"/>
      <c r="E14" s="69"/>
      <c r="F14" s="49">
        <v>50</v>
      </c>
      <c r="G14" s="50"/>
      <c r="H14" s="51"/>
      <c r="I14" s="52">
        <v>0</v>
      </c>
      <c r="J14" s="53"/>
      <c r="K14" s="54"/>
      <c r="L14" s="2"/>
      <c r="M14" s="48" t="s">
        <v>38</v>
      </c>
      <c r="N14" s="48"/>
      <c r="O14" s="48"/>
    </row>
    <row r="15" spans="1:15" ht="12.75">
      <c r="A15" s="67" t="s">
        <v>17</v>
      </c>
      <c r="B15" s="68"/>
      <c r="C15" s="68"/>
      <c r="D15" s="68"/>
      <c r="E15" s="69"/>
      <c r="F15" s="49">
        <v>75</v>
      </c>
      <c r="G15" s="50"/>
      <c r="H15" s="51"/>
      <c r="I15" s="52">
        <v>0</v>
      </c>
      <c r="J15" s="53"/>
      <c r="K15" s="54"/>
      <c r="L15" s="2"/>
      <c r="M15" s="48" t="s">
        <v>42</v>
      </c>
      <c r="N15" s="48"/>
      <c r="O15" s="48"/>
    </row>
    <row r="16" spans="1:15" ht="12.75">
      <c r="A16" s="67" t="s">
        <v>18</v>
      </c>
      <c r="B16" s="68"/>
      <c r="C16" s="68"/>
      <c r="D16" s="68"/>
      <c r="E16" s="69"/>
      <c r="F16" s="49">
        <v>150</v>
      </c>
      <c r="G16" s="50"/>
      <c r="H16" s="51"/>
      <c r="I16" s="70">
        <v>350</v>
      </c>
      <c r="J16" s="71"/>
      <c r="K16" s="72"/>
      <c r="L16" s="2"/>
      <c r="M16" s="48" t="s">
        <v>37</v>
      </c>
      <c r="N16" s="48"/>
      <c r="O16" s="48"/>
    </row>
    <row r="17" spans="1:15" ht="13.5" thickBot="1">
      <c r="A17" s="55" t="s">
        <v>19</v>
      </c>
      <c r="B17" s="56"/>
      <c r="C17" s="56"/>
      <c r="D17" s="56"/>
      <c r="E17" s="57"/>
      <c r="F17" s="77">
        <f>SUM(F12:H16)*F6</f>
        <v>2125</v>
      </c>
      <c r="G17" s="78"/>
      <c r="H17" s="79"/>
      <c r="I17" s="77">
        <f>SUM(I12:K16)*I6</f>
        <v>1750</v>
      </c>
      <c r="J17" s="78"/>
      <c r="K17" s="80"/>
      <c r="L17" s="2"/>
      <c r="M17" s="81" t="s">
        <v>36</v>
      </c>
      <c r="N17" s="81"/>
      <c r="O17" s="81"/>
    </row>
    <row r="18" spans="1:15" ht="12.75">
      <c r="A18" s="29" t="s">
        <v>47</v>
      </c>
      <c r="B18" s="30"/>
      <c r="C18" s="30"/>
      <c r="D18" s="30"/>
      <c r="E18" s="31"/>
      <c r="F18" s="32">
        <v>50</v>
      </c>
      <c r="G18" s="33"/>
      <c r="H18" s="34"/>
      <c r="I18" s="32">
        <f>F18</f>
        <v>50</v>
      </c>
      <c r="J18" s="33"/>
      <c r="K18" s="35"/>
      <c r="L18" s="2"/>
      <c r="M18" s="37"/>
      <c r="N18" s="37"/>
      <c r="O18" s="37"/>
    </row>
    <row r="19" spans="1:15" ht="13.5" thickBot="1">
      <c r="A19" s="67" t="s">
        <v>20</v>
      </c>
      <c r="B19" s="68"/>
      <c r="C19" s="68"/>
      <c r="D19" s="68"/>
      <c r="E19" s="69"/>
      <c r="F19" s="86">
        <f>SUM(F18*4)</f>
        <v>200</v>
      </c>
      <c r="G19" s="87"/>
      <c r="H19" s="88"/>
      <c r="I19" s="73">
        <f>F19</f>
        <v>200</v>
      </c>
      <c r="J19" s="74"/>
      <c r="K19" s="75"/>
      <c r="L19" s="2"/>
      <c r="M19" s="76" t="s">
        <v>54</v>
      </c>
      <c r="N19" s="76"/>
      <c r="O19" s="76"/>
    </row>
    <row r="20" spans="1:15" ht="12.75">
      <c r="A20" s="29" t="s">
        <v>21</v>
      </c>
      <c r="B20" s="30"/>
      <c r="C20" s="30"/>
      <c r="D20" s="30"/>
      <c r="E20" s="31"/>
      <c r="F20" s="82"/>
      <c r="G20" s="83"/>
      <c r="H20" s="84"/>
      <c r="I20" s="82"/>
      <c r="J20" s="83"/>
      <c r="K20" s="85"/>
      <c r="L20" s="2"/>
      <c r="M20" s="37"/>
      <c r="N20" s="37"/>
      <c r="O20" s="37"/>
    </row>
    <row r="21" spans="1:15" ht="12.75">
      <c r="A21" s="67" t="s">
        <v>22</v>
      </c>
      <c r="B21" s="68"/>
      <c r="C21" s="68"/>
      <c r="D21" s="68"/>
      <c r="E21" s="69"/>
      <c r="F21" s="89">
        <v>0.8</v>
      </c>
      <c r="G21" s="90"/>
      <c r="H21" s="91"/>
      <c r="I21" s="92">
        <v>0</v>
      </c>
      <c r="J21" s="93"/>
      <c r="K21" s="94"/>
      <c r="L21" s="2"/>
      <c r="M21" s="37"/>
      <c r="N21" s="37"/>
      <c r="O21" s="37"/>
    </row>
    <row r="22" spans="1:15" ht="12.75">
      <c r="A22" s="95" t="s">
        <v>23</v>
      </c>
      <c r="B22" s="96"/>
      <c r="C22" s="96"/>
      <c r="D22" s="96"/>
      <c r="E22" s="97"/>
      <c r="F22" s="98">
        <f>SUM(F21*F19)*F6</f>
        <v>800</v>
      </c>
      <c r="G22" s="99"/>
      <c r="H22" s="100"/>
      <c r="I22" s="101">
        <f>I21*I19</f>
        <v>0</v>
      </c>
      <c r="J22" s="102"/>
      <c r="K22" s="103"/>
      <c r="L22" s="2"/>
      <c r="M22" s="104"/>
      <c r="N22" s="104"/>
      <c r="O22" s="104"/>
    </row>
    <row r="23" spans="1:15" ht="12.75">
      <c r="A23" s="67" t="s">
        <v>24</v>
      </c>
      <c r="B23" s="68"/>
      <c r="C23" s="68"/>
      <c r="D23" s="68"/>
      <c r="E23" s="69"/>
      <c r="F23" s="105">
        <v>25</v>
      </c>
      <c r="G23" s="106"/>
      <c r="H23" s="107"/>
      <c r="I23" s="92">
        <f>F23</f>
        <v>25</v>
      </c>
      <c r="J23" s="93"/>
      <c r="K23" s="94"/>
      <c r="L23" s="2"/>
      <c r="M23" s="104"/>
      <c r="N23" s="104"/>
      <c r="O23" s="104"/>
    </row>
    <row r="24" spans="1:15" ht="12.75">
      <c r="A24" s="95" t="s">
        <v>25</v>
      </c>
      <c r="B24" s="96"/>
      <c r="C24" s="96"/>
      <c r="D24" s="96"/>
      <c r="E24" s="97"/>
      <c r="F24" s="101">
        <f>SUM(F23*F22)</f>
        <v>20000</v>
      </c>
      <c r="G24" s="102"/>
      <c r="H24" s="108"/>
      <c r="I24" s="101">
        <v>0</v>
      </c>
      <c r="J24" s="102"/>
      <c r="K24" s="103"/>
      <c r="L24" s="2"/>
      <c r="M24" s="104"/>
      <c r="N24" s="104"/>
      <c r="O24" s="104"/>
    </row>
    <row r="25" spans="1:15" ht="12.75">
      <c r="A25" s="95" t="s">
        <v>48</v>
      </c>
      <c r="B25" s="96"/>
      <c r="C25" s="96"/>
      <c r="D25" s="96"/>
      <c r="E25" s="97"/>
      <c r="F25" s="109">
        <v>0.004</v>
      </c>
      <c r="G25" s="110"/>
      <c r="H25" s="111"/>
      <c r="I25" s="112">
        <v>0</v>
      </c>
      <c r="J25" s="113"/>
      <c r="K25" s="114"/>
      <c r="L25" s="2"/>
      <c r="M25" s="104"/>
      <c r="N25" s="104"/>
      <c r="O25" s="104"/>
    </row>
    <row r="26" spans="1:15" ht="12.75">
      <c r="A26" s="67" t="s">
        <v>49</v>
      </c>
      <c r="B26" s="68"/>
      <c r="C26" s="68"/>
      <c r="D26" s="68"/>
      <c r="E26" s="69"/>
      <c r="F26" s="109">
        <v>0.011</v>
      </c>
      <c r="G26" s="110"/>
      <c r="H26" s="111"/>
      <c r="I26" s="115">
        <v>0</v>
      </c>
      <c r="J26" s="116"/>
      <c r="K26" s="117"/>
      <c r="L26" s="2"/>
      <c r="M26" s="104"/>
      <c r="N26" s="104"/>
      <c r="O26" s="104"/>
    </row>
    <row r="27" spans="1:15" ht="12.75">
      <c r="A27" s="95" t="s">
        <v>26</v>
      </c>
      <c r="B27" s="96"/>
      <c r="C27" s="96"/>
      <c r="D27" s="96"/>
      <c r="E27" s="97"/>
      <c r="F27" s="118">
        <f>SUM(F25:H26)*F24</f>
        <v>300</v>
      </c>
      <c r="G27" s="119"/>
      <c r="H27" s="121"/>
      <c r="I27" s="118">
        <v>0</v>
      </c>
      <c r="J27" s="119"/>
      <c r="K27" s="120"/>
      <c r="L27" s="2"/>
      <c r="M27" s="104"/>
      <c r="N27" s="104"/>
      <c r="O27" s="104"/>
    </row>
    <row r="28" spans="1:15" ht="12.75">
      <c r="A28" s="95" t="s">
        <v>27</v>
      </c>
      <c r="B28" s="96"/>
      <c r="C28" s="96"/>
      <c r="D28" s="96"/>
      <c r="E28" s="97"/>
      <c r="F28" s="122">
        <v>0</v>
      </c>
      <c r="G28" s="123"/>
      <c r="H28" s="124"/>
      <c r="I28" s="122">
        <v>4</v>
      </c>
      <c r="J28" s="123"/>
      <c r="K28" s="125"/>
      <c r="L28" s="2"/>
      <c r="M28" s="104"/>
      <c r="N28" s="104"/>
      <c r="O28" s="104"/>
    </row>
    <row r="29" spans="1:12" ht="12.75">
      <c r="A29" s="95" t="s">
        <v>28</v>
      </c>
      <c r="B29" s="96"/>
      <c r="C29" s="96"/>
      <c r="D29" s="96"/>
      <c r="E29" s="97"/>
      <c r="F29" s="118">
        <v>0</v>
      </c>
      <c r="G29" s="119"/>
      <c r="H29" s="121"/>
      <c r="I29" s="126">
        <v>79</v>
      </c>
      <c r="J29" s="127"/>
      <c r="K29" s="128"/>
      <c r="L29" s="2"/>
    </row>
    <row r="30" spans="1:12" ht="12.75">
      <c r="A30" s="129" t="s">
        <v>43</v>
      </c>
      <c r="B30" s="130"/>
      <c r="C30" s="130"/>
      <c r="D30" s="130"/>
      <c r="E30" s="131"/>
      <c r="F30" s="126">
        <f>SUM(189*F6)</f>
        <v>945</v>
      </c>
      <c r="G30" s="127"/>
      <c r="H30" s="132"/>
      <c r="I30" s="118">
        <f>SUM(I6*I29)*I28</f>
        <v>1580</v>
      </c>
      <c r="J30" s="119"/>
      <c r="K30" s="120"/>
      <c r="L30" s="2"/>
    </row>
    <row r="31" spans="1:12" ht="12.75">
      <c r="A31" s="10" t="s">
        <v>50</v>
      </c>
      <c r="B31" s="11"/>
      <c r="C31" s="11"/>
      <c r="D31" s="11"/>
      <c r="E31" s="12"/>
      <c r="F31" s="13"/>
      <c r="G31" s="14">
        <f>SUM(284*F6)</f>
        <v>1420</v>
      </c>
      <c r="H31" s="15"/>
      <c r="I31" s="118"/>
      <c r="J31" s="119"/>
      <c r="K31" s="120"/>
      <c r="L31" s="2"/>
    </row>
    <row r="32" spans="1:12" ht="13.5" thickBot="1">
      <c r="A32" s="55" t="s">
        <v>29</v>
      </c>
      <c r="B32" s="56"/>
      <c r="C32" s="56"/>
      <c r="D32" s="56"/>
      <c r="E32" s="57"/>
      <c r="F32" s="140">
        <f>SUM(F27+F30+G31)</f>
        <v>2665</v>
      </c>
      <c r="G32" s="141"/>
      <c r="H32" s="142"/>
      <c r="I32" s="143">
        <f>SUM(I30:K31)</f>
        <v>1580</v>
      </c>
      <c r="J32" s="144"/>
      <c r="K32" s="145"/>
      <c r="L32" s="2"/>
    </row>
    <row r="33" spans="1:12" s="9" customFormat="1" ht="13.5" thickBot="1">
      <c r="A33" s="4"/>
      <c r="B33" s="5"/>
      <c r="C33" s="5"/>
      <c r="D33" s="5"/>
      <c r="E33" s="5"/>
      <c r="F33" s="6"/>
      <c r="G33" s="6"/>
      <c r="H33" s="6"/>
      <c r="I33" s="6"/>
      <c r="J33" s="6"/>
      <c r="K33" s="7"/>
      <c r="L33" s="8"/>
    </row>
    <row r="34" spans="1:12" ht="12.75">
      <c r="A34" s="146" t="s">
        <v>30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8"/>
      <c r="L34" s="2"/>
    </row>
    <row r="35" spans="1:12" ht="12.75">
      <c r="A35" s="133" t="s">
        <v>31</v>
      </c>
      <c r="B35" s="134"/>
      <c r="C35" s="134"/>
      <c r="D35" s="134"/>
      <c r="E35" s="135"/>
      <c r="F35" s="136">
        <f>F10</f>
        <v>4675</v>
      </c>
      <c r="G35" s="137"/>
      <c r="H35" s="138"/>
      <c r="I35" s="136">
        <f>I10</f>
        <v>3312.5</v>
      </c>
      <c r="J35" s="137"/>
      <c r="K35" s="139"/>
      <c r="L35" s="2"/>
    </row>
    <row r="36" spans="1:12" ht="12.75">
      <c r="A36" s="133" t="s">
        <v>32</v>
      </c>
      <c r="B36" s="134"/>
      <c r="C36" s="134"/>
      <c r="D36" s="134"/>
      <c r="E36" s="135"/>
      <c r="F36" s="136">
        <f>F17</f>
        <v>2125</v>
      </c>
      <c r="G36" s="137"/>
      <c r="H36" s="138"/>
      <c r="I36" s="136">
        <f>I17</f>
        <v>1750</v>
      </c>
      <c r="J36" s="137"/>
      <c r="K36" s="139"/>
      <c r="L36" s="2"/>
    </row>
    <row r="37" spans="1:12" ht="12.75">
      <c r="A37" s="133" t="s">
        <v>33</v>
      </c>
      <c r="B37" s="134"/>
      <c r="C37" s="134"/>
      <c r="D37" s="134"/>
      <c r="E37" s="135"/>
      <c r="F37" s="136">
        <f>F32</f>
        <v>2665</v>
      </c>
      <c r="G37" s="137"/>
      <c r="H37" s="138"/>
      <c r="I37" s="136">
        <f>I32</f>
        <v>1580</v>
      </c>
      <c r="J37" s="137"/>
      <c r="K37" s="139"/>
      <c r="L37" s="2"/>
    </row>
    <row r="38" spans="1:12" ht="12.75">
      <c r="A38" s="150" t="s">
        <v>53</v>
      </c>
      <c r="B38" s="151"/>
      <c r="C38" s="151"/>
      <c r="D38" s="151"/>
      <c r="E38" s="152"/>
      <c r="F38" s="153">
        <f>SUM(F10+F17+F32)</f>
        <v>9465</v>
      </c>
      <c r="G38" s="154"/>
      <c r="H38" s="155"/>
      <c r="I38" s="156">
        <f>SUM(I10+I17+I32)</f>
        <v>6642.5</v>
      </c>
      <c r="J38" s="154"/>
      <c r="K38" s="155"/>
      <c r="L38" s="2"/>
    </row>
    <row r="39" spans="1:12" ht="23.25">
      <c r="A39" s="157" t="s">
        <v>45</v>
      </c>
      <c r="B39" s="157"/>
      <c r="C39" s="157"/>
      <c r="D39" s="157"/>
      <c r="E39" s="157"/>
      <c r="F39" s="158"/>
      <c r="G39" s="158"/>
      <c r="H39" s="158"/>
      <c r="I39" s="159">
        <f>SUM(F38-I38)</f>
        <v>2822.5</v>
      </c>
      <c r="J39" s="159"/>
      <c r="K39" s="159"/>
      <c r="L39" s="2"/>
    </row>
    <row r="40" spans="1:12" ht="19.5" thickBot="1">
      <c r="A40" s="17" t="s">
        <v>46</v>
      </c>
      <c r="B40" s="17"/>
      <c r="C40" s="17"/>
      <c r="D40" s="17"/>
      <c r="E40" s="17"/>
      <c r="F40" s="18"/>
      <c r="G40" s="18"/>
      <c r="H40" s="18"/>
      <c r="I40" s="19"/>
      <c r="J40" s="20">
        <f>SUM(F27+F30+G31)-I30</f>
        <v>1085</v>
      </c>
      <c r="K40" s="19"/>
      <c r="L40" s="2"/>
    </row>
    <row r="41" spans="1:12" ht="15" customHeight="1">
      <c r="A41" s="2"/>
      <c r="B41" s="2"/>
      <c r="C41" s="2"/>
      <c r="D41" s="2"/>
      <c r="E41" s="2"/>
      <c r="F41" s="149" t="s">
        <v>34</v>
      </c>
      <c r="G41" s="149"/>
      <c r="H41" s="149"/>
      <c r="I41" s="149"/>
      <c r="J41" s="149"/>
      <c r="K41" s="149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16" t="s">
        <v>44</v>
      </c>
      <c r="B43" s="16"/>
      <c r="C43" s="16"/>
      <c r="D43" s="16"/>
      <c r="E43" s="21">
        <f>SUM(F24*12)</f>
        <v>240000</v>
      </c>
      <c r="G43"/>
      <c r="H43"/>
      <c r="I43"/>
      <c r="J43"/>
      <c r="K43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 selectLockedCells="1" selectUnlockedCells="1"/>
  <mergeCells count="128">
    <mergeCell ref="F41:K41"/>
    <mergeCell ref="A38:E38"/>
    <mergeCell ref="F38:H38"/>
    <mergeCell ref="I38:K38"/>
    <mergeCell ref="A39:E39"/>
    <mergeCell ref="F39:H39"/>
    <mergeCell ref="I39:K39"/>
    <mergeCell ref="I32:K32"/>
    <mergeCell ref="A34:K34"/>
    <mergeCell ref="A35:E35"/>
    <mergeCell ref="F35:H35"/>
    <mergeCell ref="I35:K35"/>
    <mergeCell ref="A36:E36"/>
    <mergeCell ref="F36:H36"/>
    <mergeCell ref="I36:K36"/>
    <mergeCell ref="F29:H29"/>
    <mergeCell ref="I29:K29"/>
    <mergeCell ref="A30:E30"/>
    <mergeCell ref="F30:H30"/>
    <mergeCell ref="I30:K30"/>
    <mergeCell ref="A37:E37"/>
    <mergeCell ref="F37:H37"/>
    <mergeCell ref="I37:K37"/>
    <mergeCell ref="A32:E32"/>
    <mergeCell ref="F32:H32"/>
    <mergeCell ref="I31:K31"/>
    <mergeCell ref="A27:E27"/>
    <mergeCell ref="F27:H27"/>
    <mergeCell ref="I27:K27"/>
    <mergeCell ref="M27:O27"/>
    <mergeCell ref="A28:E28"/>
    <mergeCell ref="F28:H28"/>
    <mergeCell ref="I28:K28"/>
    <mergeCell ref="M28:O28"/>
    <mergeCell ref="A29:E29"/>
    <mergeCell ref="A25:E25"/>
    <mergeCell ref="F26:H26"/>
    <mergeCell ref="I25:K25"/>
    <mergeCell ref="M25:O25"/>
    <mergeCell ref="A26:E26"/>
    <mergeCell ref="I26:K26"/>
    <mergeCell ref="M26:O26"/>
    <mergeCell ref="F25:H25"/>
    <mergeCell ref="A23:E23"/>
    <mergeCell ref="F23:H23"/>
    <mergeCell ref="I23:K23"/>
    <mergeCell ref="M23:O23"/>
    <mergeCell ref="A24:E24"/>
    <mergeCell ref="F24:H24"/>
    <mergeCell ref="I24:K24"/>
    <mergeCell ref="M24:O24"/>
    <mergeCell ref="A21:E21"/>
    <mergeCell ref="F21:H21"/>
    <mergeCell ref="I21:K21"/>
    <mergeCell ref="M21:O21"/>
    <mergeCell ref="A22:E22"/>
    <mergeCell ref="F22:H22"/>
    <mergeCell ref="I22:K22"/>
    <mergeCell ref="M22:O22"/>
    <mergeCell ref="A20:E20"/>
    <mergeCell ref="F20:H20"/>
    <mergeCell ref="I20:K20"/>
    <mergeCell ref="M20:O20"/>
    <mergeCell ref="A18:E18"/>
    <mergeCell ref="F18:H18"/>
    <mergeCell ref="I18:K18"/>
    <mergeCell ref="M18:O18"/>
    <mergeCell ref="A19:E19"/>
    <mergeCell ref="F19:H19"/>
    <mergeCell ref="I19:K19"/>
    <mergeCell ref="M19:O19"/>
    <mergeCell ref="A16:E16"/>
    <mergeCell ref="F16:H16"/>
    <mergeCell ref="I16:K16"/>
    <mergeCell ref="M16:O16"/>
    <mergeCell ref="A17:E17"/>
    <mergeCell ref="F17:H17"/>
    <mergeCell ref="I17:K17"/>
    <mergeCell ref="M17:O17"/>
    <mergeCell ref="A14:E14"/>
    <mergeCell ref="F14:H14"/>
    <mergeCell ref="I14:K14"/>
    <mergeCell ref="M14:O14"/>
    <mergeCell ref="A15:E15"/>
    <mergeCell ref="F15:H15"/>
    <mergeCell ref="I15:K15"/>
    <mergeCell ref="M15:O15"/>
    <mergeCell ref="A12:E12"/>
    <mergeCell ref="F12:H12"/>
    <mergeCell ref="I12:K12"/>
    <mergeCell ref="M12:O12"/>
    <mergeCell ref="A13:E13"/>
    <mergeCell ref="F13:H13"/>
    <mergeCell ref="I13:K13"/>
    <mergeCell ref="M13:O13"/>
    <mergeCell ref="A10:E10"/>
    <mergeCell ref="F10:H10"/>
    <mergeCell ref="I10:K10"/>
    <mergeCell ref="M10:O10"/>
    <mergeCell ref="A11:E11"/>
    <mergeCell ref="F11:H11"/>
    <mergeCell ref="I11:K11"/>
    <mergeCell ref="M11:O11"/>
    <mergeCell ref="A8:E8"/>
    <mergeCell ref="F8:H8"/>
    <mergeCell ref="I8:K8"/>
    <mergeCell ref="M8:O8"/>
    <mergeCell ref="A9:E9"/>
    <mergeCell ref="F9:H9"/>
    <mergeCell ref="I9:K9"/>
    <mergeCell ref="M9:O9"/>
    <mergeCell ref="A6:E6"/>
    <mergeCell ref="F6:H6"/>
    <mergeCell ref="I6:K6"/>
    <mergeCell ref="M6:O6"/>
    <mergeCell ref="A7:E7"/>
    <mergeCell ref="F7:H7"/>
    <mergeCell ref="I7:K7"/>
    <mergeCell ref="M7:O7"/>
    <mergeCell ref="A1:K1"/>
    <mergeCell ref="A4:E4"/>
    <mergeCell ref="F4:H4"/>
    <mergeCell ref="I4:K4"/>
    <mergeCell ref="M4:O4"/>
    <mergeCell ref="A5:E5"/>
    <mergeCell ref="F5:H5"/>
    <mergeCell ref="I5:K5"/>
    <mergeCell ref="M5:O5"/>
  </mergeCells>
  <printOptions/>
  <pageMargins left="1.5" right="0.25" top="0.75" bottom="0.75" header="0.51" footer="0.51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Fredi Heimberg</dc:creator>
  <cp:keywords/>
  <dc:description/>
  <cp:lastModifiedBy>Fredi</cp:lastModifiedBy>
  <cp:lastPrinted>2015-12-07T15:01:23Z</cp:lastPrinted>
  <dcterms:created xsi:type="dcterms:W3CDTF">2014-09-22T22:26:11Z</dcterms:created>
  <dcterms:modified xsi:type="dcterms:W3CDTF">2016-04-15T16:24:04Z</dcterms:modified>
  <cp:category/>
  <cp:version/>
  <cp:contentType/>
  <cp:contentStatus/>
</cp:coreProperties>
</file>